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uraBelanger\Dropbox\Non-Essential Turf Project\SOW_TaskWork\CaseStudiesReport\TemplateFilesToPost\"/>
    </mc:Choice>
  </mc:AlternateContent>
  <xr:revisionPtr revIDLastSave="0" documentId="13_ncr:1_{F08F7978-EB15-45BD-B282-C2A0EC7F8D00}" xr6:coauthVersionLast="47" xr6:coauthVersionMax="47" xr10:uidLastSave="{00000000-0000-0000-0000-000000000000}"/>
  <bookViews>
    <workbookView xWindow="-28920" yWindow="-120" windowWidth="29040" windowHeight="15720" xr2:uid="{E1EFF90A-2B55-4E24-ACEF-AAA81A5E5E62}"/>
  </bookViews>
  <sheets>
    <sheet name="DATAEntry" sheetId="4" r:id="rId1"/>
    <sheet name="CHART_TurfAreaByCategory" sheetId="8" r:id="rId2"/>
    <sheet name="RetrofitScenarios" sheetId="9" r:id="rId3"/>
    <sheet name="PlantTypeWaterUseAssumption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9" l="1"/>
  <c r="C10" i="9"/>
  <c r="C11" i="9"/>
  <c r="C12" i="9"/>
  <c r="C8" i="9"/>
  <c r="B9" i="9"/>
  <c r="B10" i="9"/>
  <c r="B11" i="9"/>
  <c r="B12" i="9"/>
  <c r="B8" i="9"/>
  <c r="S7" i="9"/>
  <c r="T7" i="9"/>
  <c r="R7" i="9"/>
  <c r="K9" i="9"/>
  <c r="K10" i="9"/>
  <c r="K11" i="9"/>
  <c r="K12" i="9"/>
  <c r="K8" i="9"/>
  <c r="C7" i="9" l="1"/>
  <c r="V2" i="5"/>
  <c r="L5" i="5" s="1"/>
  <c r="E5" i="5" s="1"/>
  <c r="G11" i="9" l="1"/>
  <c r="E11" i="9"/>
  <c r="E8" i="9"/>
  <c r="G8" i="9"/>
  <c r="G10" i="9"/>
  <c r="E10" i="9"/>
  <c r="E12" i="9"/>
  <c r="E7" i="5"/>
  <c r="E6" i="5"/>
  <c r="F6" i="5" s="1"/>
  <c r="F5" i="5"/>
  <c r="D5" i="5"/>
  <c r="C13" i="9" l="1"/>
  <c r="G12" i="9"/>
  <c r="R12" i="9" s="1"/>
  <c r="G9" i="9"/>
  <c r="R9" i="9" s="1"/>
  <c r="E9" i="9"/>
  <c r="M9" i="9" s="1"/>
  <c r="M8" i="9"/>
  <c r="R10" i="9"/>
  <c r="R8" i="9"/>
  <c r="R11" i="9"/>
  <c r="G6" i="5"/>
  <c r="H6" i="5" s="1"/>
  <c r="G5" i="5"/>
  <c r="H5" i="5" s="1"/>
  <c r="L12" i="9"/>
  <c r="L10" i="9"/>
  <c r="L8" i="9"/>
  <c r="L9" i="9"/>
  <c r="L11" i="9"/>
  <c r="M10" i="9"/>
  <c r="M12" i="9"/>
  <c r="M11" i="9"/>
  <c r="C17" i="4"/>
  <c r="D6" i="5"/>
  <c r="D7" i="5"/>
  <c r="F7" i="5"/>
  <c r="N10" i="9" s="1"/>
  <c r="N11" i="9" l="1"/>
  <c r="O11" i="9" s="1"/>
  <c r="E13" i="9"/>
  <c r="G13" i="9"/>
  <c r="O10" i="9"/>
  <c r="G7" i="5"/>
  <c r="H7" i="5" s="1"/>
  <c r="S8" i="9"/>
  <c r="N8" i="9"/>
  <c r="O8" i="9" s="1"/>
  <c r="S9" i="9"/>
  <c r="T9" i="9" s="1"/>
  <c r="S10" i="9"/>
  <c r="T10" i="9" s="1"/>
  <c r="S11" i="9"/>
  <c r="T11" i="9" s="1"/>
  <c r="S12" i="9"/>
  <c r="T12" i="9" s="1"/>
  <c r="N9" i="9"/>
  <c r="O9" i="9" s="1"/>
  <c r="N12" i="9"/>
  <c r="O12" i="9" s="1"/>
  <c r="Q12" i="9" s="1"/>
  <c r="M13" i="9"/>
  <c r="L13" i="9"/>
  <c r="R13" i="9"/>
  <c r="U10" i="9" l="1"/>
  <c r="V10" i="9"/>
  <c r="U9" i="9"/>
  <c r="V9" i="9"/>
  <c r="U12" i="9"/>
  <c r="V12" i="9"/>
  <c r="U11" i="9"/>
  <c r="V11" i="9"/>
  <c r="P11" i="9"/>
  <c r="Q11" i="9"/>
  <c r="P12" i="9"/>
  <c r="P9" i="9"/>
  <c r="Q9" i="9"/>
  <c r="P8" i="9"/>
  <c r="Q8" i="9"/>
  <c r="P10" i="9"/>
  <c r="Q10" i="9"/>
  <c r="S13" i="9"/>
  <c r="T8" i="9"/>
  <c r="N13" i="9"/>
  <c r="O13" i="9"/>
  <c r="U8" i="9" l="1"/>
  <c r="V8" i="9"/>
  <c r="P13" i="9"/>
  <c r="Q13" i="9"/>
  <c r="T13" i="9"/>
  <c r="U13" i="9" l="1"/>
  <c r="V13" i="9"/>
</calcChain>
</file>

<file path=xl/sharedStrings.xml><?xml version="1.0" encoding="utf-8"?>
<sst xmlns="http://schemas.openxmlformats.org/spreadsheetml/2006/main" count="84" uniqueCount="77">
  <si>
    <t>Community Name:</t>
  </si>
  <si>
    <t>Land Use Categories</t>
  </si>
  <si>
    <t>Irrigated Turf (acres)</t>
  </si>
  <si>
    <t>Category 1</t>
  </si>
  <si>
    <t>Category 2</t>
  </si>
  <si>
    <t>Category 3</t>
  </si>
  <si>
    <t>Category 4</t>
  </si>
  <si>
    <t>Category 5</t>
  </si>
  <si>
    <t>Total</t>
  </si>
  <si>
    <t>INSTRUCTIONS</t>
  </si>
  <si>
    <t xml:space="preserve">4. Delete text in unused rows. </t>
  </si>
  <si>
    <t>Irrigated Turf</t>
  </si>
  <si>
    <t>Scenario Percent Turf Replaced</t>
  </si>
  <si>
    <t>Replacement Landscaping</t>
  </si>
  <si>
    <t xml:space="preserve">Annual Supplemental Irrigation (SI) Water Use and Savings Estimates </t>
  </si>
  <si>
    <t>Baseline</t>
  </si>
  <si>
    <t>High Replacement Scenario</t>
  </si>
  <si>
    <t>Low Replacement Scenario</t>
  </si>
  <si>
    <t>Land Use by Subcategory</t>
  </si>
  <si>
    <t>High Replacement</t>
  </si>
  <si>
    <t>High Acres Replaced</t>
  </si>
  <si>
    <t>Low Replacement</t>
  </si>
  <si>
    <t>Low Acres Replaced</t>
  </si>
  <si>
    <t>Native Grass</t>
  </si>
  <si>
    <t>Regional Plants</t>
  </si>
  <si>
    <t>No Irrigation</t>
  </si>
  <si>
    <t>Check %s</t>
  </si>
  <si>
    <t>Total Turf Area SI (AF)</t>
  </si>
  <si>
    <t>Retrofitted Turf SI (AF)</t>
  </si>
  <si>
    <t>New Landscaping SI (AF)</t>
  </si>
  <si>
    <t>SI Water Savings (AF)</t>
  </si>
  <si>
    <t>Retrofit Area Water Savings (%)</t>
  </si>
  <si>
    <t>Total Turf Area Water Savings (%)</t>
  </si>
  <si>
    <t>TOTAL</t>
  </si>
  <si>
    <t>Conversion Data</t>
  </si>
  <si>
    <t>inch3/inch2</t>
  </si>
  <si>
    <t>x</t>
  </si>
  <si>
    <t>144 inch2/ft2</t>
  </si>
  <si>
    <t>43560 ft2/acre</t>
  </si>
  <si>
    <t>gal/231 inch3</t>
  </si>
  <si>
    <t>=</t>
  </si>
  <si>
    <t>gallons/acre</t>
  </si>
  <si>
    <t>Vegetation Type</t>
  </si>
  <si>
    <t>Annual Supplemental Irrigation Needs</t>
  </si>
  <si>
    <t>Percent Decrease from Turf</t>
  </si>
  <si>
    <t>Data Source</t>
  </si>
  <si>
    <t>gal/ft2</t>
  </si>
  <si>
    <t>gal/acre</t>
  </si>
  <si>
    <t>AF/acre</t>
  </si>
  <si>
    <t>cool season turfgrass</t>
  </si>
  <si>
    <t>depth of 1" water on an acre of land in gallons</t>
  </si>
  <si>
    <t>native grass</t>
  </si>
  <si>
    <t>gallons/af</t>
  </si>
  <si>
    <t xml:space="preserve">regional plants </t>
  </si>
  <si>
    <t>ft2/acre</t>
  </si>
  <si>
    <t>2. Update "Data Source" for any modified data.</t>
  </si>
  <si>
    <t>EXAMPLE</t>
  </si>
  <si>
    <t>5. View summary chart in "CHART_TurfAreabyCategory" tab</t>
  </si>
  <si>
    <t>1. Categories and Acreages should automatically update based on "DATAEntry" tab.</t>
  </si>
  <si>
    <t>Community-wide Irrigated Turf Assessment Worksheet</t>
  </si>
  <si>
    <t>4. Go to "PlantTypeWaterUseAssumptions" tab.</t>
  </si>
  <si>
    <r>
      <t>inches (in</t>
    </r>
    <r>
      <rPr>
        <b/>
        <i/>
        <vertAlign val="superscript"/>
        <sz val="11"/>
        <color theme="1"/>
        <rFont val="Open Sans"/>
        <family val="2"/>
      </rPr>
      <t>3</t>
    </r>
    <r>
      <rPr>
        <b/>
        <i/>
        <sz val="11"/>
        <color theme="1"/>
        <rFont val="Open Sans"/>
        <family val="2"/>
      </rPr>
      <t>)</t>
    </r>
  </si>
  <si>
    <r>
      <t>Template</t>
    </r>
    <r>
      <rPr>
        <vertAlign val="superscript"/>
        <sz val="11"/>
        <color theme="1"/>
        <rFont val="Open Sans"/>
        <family val="2"/>
      </rPr>
      <t>1</t>
    </r>
  </si>
  <si>
    <r>
      <t>Colorado Native Grass Manual</t>
    </r>
    <r>
      <rPr>
        <vertAlign val="superscript"/>
        <sz val="11"/>
        <color theme="1"/>
        <rFont val="Open Sans"/>
        <family val="2"/>
      </rPr>
      <t>2</t>
    </r>
  </si>
  <si>
    <r>
      <t>Green Industry 2008 Sustainability BMPs</t>
    </r>
    <r>
      <rPr>
        <vertAlign val="superscript"/>
        <sz val="11"/>
        <color theme="1"/>
        <rFont val="Open Sans"/>
        <family val="2"/>
      </rPr>
      <t>3</t>
    </r>
    <r>
      <rPr>
        <sz val="11"/>
        <color theme="1"/>
        <rFont val="Open Sans"/>
        <family val="2"/>
      </rPr>
      <t xml:space="preserve"> </t>
    </r>
  </si>
  <si>
    <t>AF/Acre Water Saved vs Turf</t>
  </si>
  <si>
    <r>
      <rPr>
        <vertAlign val="superscript"/>
        <sz val="11"/>
        <rFont val="Open Sans"/>
        <family val="2"/>
      </rPr>
      <t>1</t>
    </r>
    <r>
      <rPr>
        <sz val="11"/>
        <rFont val="Open Sans"/>
        <family val="2"/>
      </rPr>
      <t xml:space="preserve"> Enter local community data when possible.  </t>
    </r>
  </si>
  <si>
    <r>
      <rPr>
        <vertAlign val="superscript"/>
        <sz val="11"/>
        <color theme="1"/>
        <rFont val="Open Sans"/>
        <family val="2"/>
      </rPr>
      <t>2</t>
    </r>
    <r>
      <rPr>
        <sz val="11"/>
        <color theme="1"/>
        <rFont val="Open Sans"/>
        <family val="2"/>
      </rPr>
      <t xml:space="preserve"> Mid-point of native grass irrigation needs per Colorado Guide to Native and Water Wise Grass Installation and Maintenance, June 1, 2023 version https://coloradonativegrass.org/wp-content/uploads/2023/06/CO-Native-Grass-Installation-and-Maintenance-Manual-06-01-2023.pdf </t>
    </r>
  </si>
  <si>
    <r>
      <rPr>
        <vertAlign val="superscript"/>
        <sz val="11"/>
        <color theme="1"/>
        <rFont val="Open Sans"/>
        <family val="2"/>
      </rPr>
      <t>3</t>
    </r>
    <r>
      <rPr>
        <sz val="11"/>
        <color theme="1"/>
        <rFont val="Open Sans"/>
        <family val="2"/>
      </rPr>
      <t xml:space="preserve"> Mid-point of low water use plant estimated annual required irrigation application of 5 - 9 gal/ft2 from Appendix E Table 1 in Green Industry Best Management Practices (BMP) for the Conservation and Protection of Water Resources in Colorado: Moving Toward Sustainability, Appendices, 3rd Release, May 2008  http://hermes.cde.state.co.us/drupal/islandora/object/co:13566/datastream/OBJ/view</t>
    </r>
  </si>
  <si>
    <r>
      <t>1. Modify "</t>
    </r>
    <r>
      <rPr>
        <i/>
        <sz val="11"/>
        <color theme="1"/>
        <rFont val="Open Sans"/>
        <family val="2"/>
      </rPr>
      <t>Annual Supplemental Irrigation Needs inches (in</t>
    </r>
    <r>
      <rPr>
        <i/>
        <vertAlign val="superscript"/>
        <sz val="11"/>
        <color theme="1"/>
        <rFont val="Open Sans"/>
        <family val="2"/>
      </rPr>
      <t>3</t>
    </r>
    <r>
      <rPr>
        <i/>
        <sz val="11"/>
        <color theme="1"/>
        <rFont val="Open Sans"/>
        <family val="2"/>
      </rPr>
      <t>)</t>
    </r>
    <r>
      <rPr>
        <sz val="11"/>
        <color theme="1"/>
        <rFont val="Open Sans"/>
        <family val="2"/>
      </rPr>
      <t>" if desired (Column C).</t>
    </r>
  </si>
  <si>
    <r>
      <t>2. Under "Scenario Percent Turf Replaced" section, update assumed "</t>
    </r>
    <r>
      <rPr>
        <i/>
        <sz val="11"/>
        <color theme="1"/>
        <rFont val="Open Sans"/>
        <family val="2"/>
      </rPr>
      <t>High Replacement"</t>
    </r>
    <r>
      <rPr>
        <sz val="11"/>
        <color theme="1"/>
        <rFont val="Open Sans"/>
        <family val="2"/>
      </rPr>
      <t xml:space="preserve"> and "</t>
    </r>
    <r>
      <rPr>
        <i/>
        <sz val="11"/>
        <color theme="1"/>
        <rFont val="Open Sans"/>
        <family val="2"/>
      </rPr>
      <t>Low Replacement</t>
    </r>
    <r>
      <rPr>
        <sz val="11"/>
        <color theme="1"/>
        <rFont val="Open Sans"/>
        <family val="2"/>
      </rPr>
      <t xml:space="preserve">" percentages, for each category type (Columns D and F). </t>
    </r>
  </si>
  <si>
    <r>
      <t xml:space="preserve">1. Enter </t>
    </r>
    <r>
      <rPr>
        <i/>
        <sz val="11"/>
        <color theme="1"/>
        <rFont val="Open Sans"/>
        <family val="2"/>
      </rPr>
      <t>"Community Name"</t>
    </r>
    <r>
      <rPr>
        <sz val="11"/>
        <color theme="1"/>
        <rFont val="Open Sans"/>
        <family val="2"/>
      </rPr>
      <t xml:space="preserve"> by replacing "EXAMPLE".</t>
    </r>
  </si>
  <si>
    <r>
      <t>2. Rename "</t>
    </r>
    <r>
      <rPr>
        <i/>
        <sz val="11"/>
        <color theme="1"/>
        <rFont val="Open Sans"/>
        <family val="2"/>
      </rPr>
      <t>Land Use Categories"</t>
    </r>
    <r>
      <rPr>
        <sz val="11"/>
        <color theme="1"/>
        <rFont val="Open Sans"/>
        <family val="2"/>
      </rPr>
      <t xml:space="preserve"> as appropriate for community. </t>
    </r>
  </si>
  <si>
    <r>
      <t>3. Update "</t>
    </r>
    <r>
      <rPr>
        <i/>
        <sz val="11"/>
        <color theme="1"/>
        <rFont val="Open Sans"/>
        <family val="2"/>
      </rPr>
      <t>Irrigated Turf (acres)</t>
    </r>
    <r>
      <rPr>
        <sz val="11"/>
        <color theme="1"/>
        <rFont val="Open Sans"/>
        <family val="2"/>
      </rPr>
      <t>" data for each category.</t>
    </r>
  </si>
  <si>
    <t>3. Under "Replacement Landscaping" section, enter percentages breakdown for replacement landscaping. Sum of replacement landscaping must total 100% (Column K).</t>
  </si>
  <si>
    <t>Supplementation irrigation. "Inches" is actually cubic inches because unit of measurement is volume. Conversion to gallons/acre:</t>
  </si>
  <si>
    <t>Version 1.0  06/27/2024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</si>
</sst>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b/>
      <i/>
      <sz val="11"/>
      <color theme="1"/>
      <name val="Open Sans"/>
      <family val="2"/>
    </font>
    <font>
      <b/>
      <i/>
      <vertAlign val="superscript"/>
      <sz val="11"/>
      <color theme="1"/>
      <name val="Open Sans"/>
      <family val="2"/>
    </font>
    <font>
      <vertAlign val="superscript"/>
      <sz val="11"/>
      <color theme="1"/>
      <name val="Open Sans"/>
      <family val="2"/>
    </font>
    <font>
      <sz val="11"/>
      <name val="Open Sans"/>
      <family val="2"/>
    </font>
    <font>
      <i/>
      <sz val="11"/>
      <color theme="1"/>
      <name val="Open Sans"/>
      <family val="2"/>
    </font>
    <font>
      <i/>
      <vertAlign val="superscript"/>
      <sz val="11"/>
      <color theme="1"/>
      <name val="Open Sans"/>
      <family val="2"/>
    </font>
    <font>
      <vertAlign val="superscript"/>
      <sz val="11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D9B4"/>
        <bgColor indexed="64"/>
      </patternFill>
    </fill>
    <fill>
      <patternFill patternType="solid">
        <fgColor rgb="FF38696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37" fontId="2" fillId="0" borderId="1" xfId="1" applyNumberFormat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/>
    <xf numFmtId="1" fontId="2" fillId="0" borderId="0" xfId="0" applyNumberFormat="1" applyFont="1"/>
    <xf numFmtId="0" fontId="3" fillId="0" borderId="28" xfId="0" applyFont="1" applyBorder="1"/>
    <xf numFmtId="0" fontId="2" fillId="0" borderId="18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4" xfId="0" applyFont="1" applyBorder="1"/>
    <xf numFmtId="0" fontId="3" fillId="0" borderId="29" xfId="0" applyFont="1" applyBorder="1"/>
    <xf numFmtId="0" fontId="2" fillId="0" borderId="20" xfId="0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37" fontId="2" fillId="0" borderId="21" xfId="1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9" fontId="2" fillId="3" borderId="18" xfId="2" applyFont="1" applyFill="1" applyBorder="1" applyAlignment="1">
      <alignment horizontal="center"/>
    </xf>
    <xf numFmtId="3" fontId="2" fillId="3" borderId="1" xfId="2" applyNumberFormat="1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3" fontId="2" fillId="2" borderId="19" xfId="2" applyNumberFormat="1" applyFont="1" applyFill="1" applyBorder="1" applyAlignment="1">
      <alignment horizontal="center"/>
    </xf>
    <xf numFmtId="9" fontId="2" fillId="0" borderId="18" xfId="2" applyFont="1" applyFill="1" applyBorder="1" applyAlignment="1">
      <alignment horizontal="center"/>
    </xf>
    <xf numFmtId="9" fontId="2" fillId="0" borderId="1" xfId="2" applyFont="1" applyFill="1" applyBorder="1" applyAlignment="1">
      <alignment horizontal="center"/>
    </xf>
    <xf numFmtId="9" fontId="2" fillId="0" borderId="19" xfId="2" applyFont="1" applyFill="1" applyBorder="1" applyAlignment="1">
      <alignment horizontal="center"/>
    </xf>
    <xf numFmtId="9" fontId="2" fillId="0" borderId="4" xfId="2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9" fontId="2" fillId="0" borderId="3" xfId="2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9" fontId="3" fillId="0" borderId="8" xfId="2" applyFont="1" applyBorder="1" applyAlignment="1">
      <alignment horizontal="center"/>
    </xf>
    <xf numFmtId="9" fontId="3" fillId="0" borderId="2" xfId="2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3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0" borderId="1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5" borderId="18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/>
    </xf>
    <xf numFmtId="0" fontId="2" fillId="6" borderId="0" xfId="0" applyFont="1" applyFill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2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/>
    <xf numFmtId="0" fontId="3" fillId="3" borderId="23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2" fillId="0" borderId="24" xfId="0" applyFont="1" applyBorder="1"/>
    <xf numFmtId="0" fontId="2" fillId="0" borderId="25" xfId="0" applyFont="1" applyBorder="1"/>
    <xf numFmtId="0" fontId="3" fillId="0" borderId="23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5" borderId="30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/>
    </xf>
    <xf numFmtId="0" fontId="3" fillId="5" borderId="26" xfId="0" applyFont="1" applyFill="1" applyBorder="1" applyAlignment="1">
      <alignment wrapText="1"/>
    </xf>
    <xf numFmtId="0" fontId="3" fillId="5" borderId="27" xfId="0" applyFont="1" applyFill="1" applyBorder="1" applyAlignment="1">
      <alignment wrapText="1"/>
    </xf>
    <xf numFmtId="0" fontId="3" fillId="5" borderId="33" xfId="0" applyFont="1" applyFill="1" applyBorder="1" applyAlignment="1">
      <alignment horizontal="center" wrapText="1"/>
    </xf>
    <xf numFmtId="0" fontId="2" fillId="5" borderId="3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D9B4"/>
      <color rgb="FF386961"/>
      <color rgb="FF0082CB"/>
      <color rgb="FF00A4FF"/>
      <color rgb="FF0095E8"/>
      <color rgb="FF80BD02"/>
      <color rgb="FF00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200" cap="none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EXAMPLE Irrigated Turf Estimates</a:t>
            </a:r>
          </a:p>
        </c:rich>
      </c:tx>
      <c:layout>
        <c:manualLayout>
          <c:xMode val="edge"/>
          <c:yMode val="edge"/>
          <c:x val="0.15719119534912981"/>
          <c:y val="3.0188227793853349E-2"/>
        </c:manualLayout>
      </c:layout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091280897580111"/>
          <c:y val="0.21721244753634236"/>
          <c:w val="0.54757896259871353"/>
          <c:h val="0.6953252032520325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956-4664-8B2C-8C35D7FE29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956-4664-8B2C-8C35D7FE29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956-4664-8B2C-8C35D7FE29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956-4664-8B2C-8C35D7FE29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956-4664-8B2C-8C35D7FE2949}"/>
              </c:ext>
            </c:extLst>
          </c:dPt>
          <c:dLbls>
            <c:dLbl>
              <c:idx val="0"/>
              <c:layout>
                <c:manualLayout>
                  <c:x val="2.3350842174782588E-3"/>
                  <c:y val="-3.31263011963289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chemeClr val="tx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2E4F5992-B70F-4B59-AAE3-4778DBF91596}" type="CATEGORYNAM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[CATEGORY NAME]</a:t>
                    </a:fld>
                    <a:r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
</a:t>
                    </a:r>
                    <a:fld id="{AE39CA1A-26CB-4C59-9541-DC5BD288A3E0}" type="CELLRANGE"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[CELLRANGE]</a:t>
                    </a:fld>
                    <a:r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 acres (</a:t>
                    </a:r>
                    <a:fld id="{58E88FFC-5A41-4281-8C89-BBD8A2D3EE5A}" type="PERCENTAG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[PERCENTAGE]</a:t>
                    </a:fld>
                    <a:r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tx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956-4664-8B2C-8C35D7FE2949}"/>
                </c:ext>
              </c:extLst>
            </c:dLbl>
            <c:dLbl>
              <c:idx val="1"/>
              <c:layout>
                <c:manualLayout>
                  <c:x val="3.2691179044696733E-2"/>
                  <c:y val="-2.760525099694081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chemeClr val="tx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A87C19D8-8FA3-4E92-A08A-C857E551D8E7}" type="CATEGORYNAM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[CATEGORY NAME]</a:t>
                    </a:fld>
                    <a:r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
</a:t>
                    </a:r>
                    <a:fld id="{7B71165C-F0FD-40B9-940D-75636ED03B88}" type="CELLRANGE"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[CELLRANGE]</a:t>
                    </a:fld>
                    <a:r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 acres (</a:t>
                    </a:r>
                    <a:fld id="{9D0A22F6-6A0C-464D-A975-FE5DAB082ECA}" type="PERCENTAG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[PERCENTAGE]</a:t>
                    </a:fld>
                    <a:r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tx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956-4664-8B2C-8C35D7FE2949}"/>
                </c:ext>
              </c:extLst>
            </c:dLbl>
            <c:dLbl>
              <c:idx val="2"/>
              <c:layout>
                <c:manualLayout>
                  <c:x val="1.1675421087391551E-2"/>
                  <c:y val="-1.932367569785857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chemeClr val="tx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9A80A788-0344-4798-B9FA-C25C4986E709}" type="CATEGORYNAM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[CATEGORY NAME]</a:t>
                    </a:fld>
                    <a:r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
</a:t>
                    </a:r>
                    <a:fld id="{20E0A237-5AB7-407C-ABB7-967BD50C49BD}" type="CELLRANGE"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[CELLRANGE]</a:t>
                    </a:fld>
                    <a:r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 acres (</a:t>
                    </a:r>
                    <a:fld id="{FC101BD0-1756-43CD-8AEC-1145C846F1C9}" type="PERCENTAG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[PERCENTAGE]</a:t>
                    </a:fld>
                    <a:r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tx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956-4664-8B2C-8C35D7FE2949}"/>
                </c:ext>
              </c:extLst>
            </c:dLbl>
            <c:dLbl>
              <c:idx val="3"/>
              <c:layout>
                <c:manualLayout>
                  <c:x val="1.8680673739826754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chemeClr val="tx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367F8811-2C4A-40FC-8B5B-B68604095510}" type="CATEGORYNAM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[CATEGORY NAME]</a:t>
                    </a:fld>
                    <a:endParaRPr lang="en-US" sz="1400" baseline="0"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endParaRPr>
                  </a:p>
                  <a:p>
                    <a:pPr>
                      <a:defRPr sz="1400">
                        <a:solidFill>
                          <a:schemeClr val="tx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1EF31356-9F7C-4CF2-B953-623BB9749824}" type="CELLRANGE"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[CELLRANGE]</a:t>
                    </a:fld>
                    <a:r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 Acres (</a:t>
                    </a:r>
                    <a:fld id="{96F15558-EBA9-4C92-B8CC-42AA236FD4FC}" type="PERCENTAG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[PERCENTAGE]</a:t>
                    </a:fld>
                    <a:r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tx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956-4664-8B2C-8C35D7FE2949}"/>
                </c:ext>
              </c:extLst>
            </c:dLbl>
            <c:dLbl>
              <c:idx val="4"/>
              <c:layout>
                <c:manualLayout>
                  <c:x val="-2.1521271379539096E-2"/>
                  <c:y val="-1.65631489709777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chemeClr val="tx1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7479A7D7-684A-4DC9-9877-881C4B791E82}" type="CATEGORYNAM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[CATEGORY NAME]</a:t>
                    </a:fld>
                    <a:r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
 </a:t>
                    </a:r>
                    <a:fld id="{FA7458AA-340A-4D02-956E-129DE168DA11}" type="CELLRANGE"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[CELLRANGE]</a:t>
                    </a:fld>
                    <a:r>
                      <a:rPr lang="en-US" sz="1400" b="1" i="0" u="none" strike="noStrike" kern="1200" spc="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 acres (</a:t>
                    </a:r>
                    <a:fld id="{908D664D-0121-4816-B8F8-0ECF68D86F25}" type="PERCENTAGE"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1400">
                          <a:solidFill>
                            <a:schemeClr val="tx1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[PERCENTAGE]</a:t>
                    </a:fld>
                    <a:r>
                      <a:rPr lang="en-US" sz="1400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spc="0" baseline="0">
                      <a:solidFill>
                        <a:schemeClr val="tx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956-4664-8B2C-8C35D7FE2949}"/>
                </c:ext>
              </c:extLst>
            </c:dLbl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DATAEntry!$B$12:$B$16</c:f>
              <c:strCache>
                <c:ptCount val="5"/>
                <c:pt idx="0">
                  <c:v>Category 1</c:v>
                </c:pt>
                <c:pt idx="1">
                  <c:v>Category 2</c:v>
                </c:pt>
                <c:pt idx="2">
                  <c:v>Category 3</c:v>
                </c:pt>
                <c:pt idx="3">
                  <c:v>Category 4</c:v>
                </c:pt>
                <c:pt idx="4">
                  <c:v>Category 5</c:v>
                </c:pt>
              </c:strCache>
            </c:strRef>
          </c:cat>
          <c:val>
            <c:numRef>
              <c:f>DATAEntry!$C$12:$C$16</c:f>
              <c:numCache>
                <c:formatCode>General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DATAEntry!$C$12:$C$16</c15:f>
                <c15:dlblRangeCache>
                  <c:ptCount val="5"/>
                  <c:pt idx="0">
                    <c:v>100</c:v>
                  </c:pt>
                  <c:pt idx="1">
                    <c:v>100</c:v>
                  </c:pt>
                  <c:pt idx="2">
                    <c:v>100</c:v>
                  </c:pt>
                  <c:pt idx="3">
                    <c:v>100</c:v>
                  </c:pt>
                  <c:pt idx="4">
                    <c:v>100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0956-4664-8B2C-8C35D7FE294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495548-CF80-4D6D-A3F9-FDC8D1F0E52C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29249</xdr:colOff>
      <xdr:row>0</xdr:row>
      <xdr:rowOff>67731</xdr:rowOff>
    </xdr:from>
    <xdr:to>
      <xdr:col>3</xdr:col>
      <xdr:colOff>1111922</xdr:colOff>
      <xdr:row>3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694E9B-3CC9-5059-9BDE-D5824CC79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582" y="67731"/>
          <a:ext cx="4169832" cy="6942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3941F2-1F90-9886-5C56-E288653540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34316</xdr:colOff>
      <xdr:row>0</xdr:row>
      <xdr:rowOff>61440</xdr:rowOff>
    </xdr:from>
    <xdr:to>
      <xdr:col>3</xdr:col>
      <xdr:colOff>871419</xdr:colOff>
      <xdr:row>3</xdr:row>
      <xdr:rowOff>46746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0903FA-2958-F041-9464-7E4C7F71F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55" y="61440"/>
          <a:ext cx="3766206" cy="6392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24424</xdr:colOff>
      <xdr:row>0</xdr:row>
      <xdr:rowOff>48848</xdr:rowOff>
    </xdr:from>
    <xdr:to>
      <xdr:col>2</xdr:col>
      <xdr:colOff>897437</xdr:colOff>
      <xdr:row>1</xdr:row>
      <xdr:rowOff>358455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51B7D3-1E58-A340-BAA7-0D65C462B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1" y="48848"/>
          <a:ext cx="3224711" cy="5294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7271-B51A-47AB-B91D-783DCBADE0FF}">
  <dimension ref="B3:F42"/>
  <sheetViews>
    <sheetView tabSelected="1" zoomScale="130" zoomScaleNormal="130" zoomScalePageLayoutView="125" workbookViewId="0">
      <selection activeCell="G4" sqref="G4"/>
    </sheetView>
  </sheetViews>
  <sheetFormatPr defaultColWidth="8.85546875" defaultRowHeight="16.5" x14ac:dyDescent="0.3"/>
  <cols>
    <col min="1" max="1" width="8.85546875" style="1"/>
    <col min="2" max="2" width="24.28515625" style="1" customWidth="1"/>
    <col min="3" max="3" width="15.42578125" style="4" customWidth="1"/>
    <col min="4" max="4" width="17.42578125" style="1" customWidth="1"/>
    <col min="5" max="5" width="38.28515625" style="1" bestFit="1" customWidth="1"/>
    <col min="6" max="6" width="14.140625" style="1" customWidth="1"/>
    <col min="7" max="16384" width="8.85546875" style="1"/>
  </cols>
  <sheetData>
    <row r="3" spans="2:6" x14ac:dyDescent="0.3">
      <c r="E3" s="77"/>
    </row>
    <row r="5" spans="2:6" x14ac:dyDescent="0.3">
      <c r="B5" s="1" t="s">
        <v>76</v>
      </c>
    </row>
    <row r="7" spans="2:6" x14ac:dyDescent="0.3">
      <c r="B7" s="2" t="s">
        <v>59</v>
      </c>
      <c r="E7" s="78"/>
      <c r="F7" s="78"/>
    </row>
    <row r="8" spans="2:6" x14ac:dyDescent="0.3">
      <c r="B8" s="2"/>
      <c r="E8" s="62"/>
      <c r="F8" s="62"/>
    </row>
    <row r="9" spans="2:6" x14ac:dyDescent="0.3">
      <c r="B9" s="63" t="s">
        <v>0</v>
      </c>
      <c r="C9" s="64" t="s">
        <v>56</v>
      </c>
      <c r="E9" s="62"/>
      <c r="F9" s="62"/>
    </row>
    <row r="10" spans="2:6" x14ac:dyDescent="0.3">
      <c r="B10" s="2"/>
      <c r="C10" s="62"/>
      <c r="E10" s="62"/>
      <c r="F10" s="62"/>
    </row>
    <row r="11" spans="2:6" ht="33" x14ac:dyDescent="0.3">
      <c r="B11" s="73" t="s">
        <v>1</v>
      </c>
      <c r="C11" s="74" t="s">
        <v>2</v>
      </c>
    </row>
    <row r="12" spans="2:6" x14ac:dyDescent="0.3">
      <c r="B12" s="11" t="s">
        <v>3</v>
      </c>
      <c r="C12" s="7">
        <v>100</v>
      </c>
    </row>
    <row r="13" spans="2:6" x14ac:dyDescent="0.3">
      <c r="B13" s="11" t="s">
        <v>4</v>
      </c>
      <c r="C13" s="7">
        <v>100</v>
      </c>
    </row>
    <row r="14" spans="2:6" x14ac:dyDescent="0.3">
      <c r="B14" s="11" t="s">
        <v>5</v>
      </c>
      <c r="C14" s="7">
        <v>100</v>
      </c>
    </row>
    <row r="15" spans="2:6" x14ac:dyDescent="0.3">
      <c r="B15" s="11" t="s">
        <v>6</v>
      </c>
      <c r="C15" s="7">
        <v>100</v>
      </c>
    </row>
    <row r="16" spans="2:6" ht="17.25" thickBot="1" x14ac:dyDescent="0.35">
      <c r="B16" s="65" t="s">
        <v>7</v>
      </c>
      <c r="C16" s="76">
        <v>100</v>
      </c>
    </row>
    <row r="17" spans="2:3" ht="17.25" thickTop="1" x14ac:dyDescent="0.3">
      <c r="B17" s="66" t="s">
        <v>8</v>
      </c>
      <c r="C17" s="67">
        <f>SUM(C12:C16)</f>
        <v>500</v>
      </c>
    </row>
    <row r="18" spans="2:3" x14ac:dyDescent="0.3">
      <c r="C18" s="68"/>
    </row>
    <row r="19" spans="2:3" x14ac:dyDescent="0.3">
      <c r="B19" s="2" t="s">
        <v>9</v>
      </c>
      <c r="C19" s="1"/>
    </row>
    <row r="20" spans="2:3" x14ac:dyDescent="0.3">
      <c r="B20" s="1" t="s">
        <v>71</v>
      </c>
      <c r="C20" s="1"/>
    </row>
    <row r="21" spans="2:3" x14ac:dyDescent="0.3">
      <c r="B21" s="1" t="s">
        <v>72</v>
      </c>
      <c r="C21" s="1"/>
    </row>
    <row r="22" spans="2:3" x14ac:dyDescent="0.3">
      <c r="B22" s="1" t="s">
        <v>73</v>
      </c>
      <c r="C22" s="1"/>
    </row>
    <row r="23" spans="2:3" x14ac:dyDescent="0.3">
      <c r="B23" s="1" t="s">
        <v>10</v>
      </c>
      <c r="C23" s="1"/>
    </row>
    <row r="24" spans="2:3" x14ac:dyDescent="0.3">
      <c r="B24" s="1" t="s">
        <v>57</v>
      </c>
      <c r="C24" s="1"/>
    </row>
    <row r="25" spans="2:3" x14ac:dyDescent="0.3">
      <c r="C25" s="1"/>
    </row>
    <row r="26" spans="2:3" x14ac:dyDescent="0.3">
      <c r="C26" s="1"/>
    </row>
    <row r="28" spans="2:3" x14ac:dyDescent="0.3">
      <c r="B28" s="3"/>
      <c r="C28" s="3"/>
    </row>
    <row r="29" spans="2:3" x14ac:dyDescent="0.3">
      <c r="B29" s="3"/>
      <c r="C29" s="3"/>
    </row>
    <row r="30" spans="2:3" x14ac:dyDescent="0.3">
      <c r="B30" s="3"/>
      <c r="C30" s="3"/>
    </row>
    <row r="31" spans="2:3" x14ac:dyDescent="0.3">
      <c r="B31" s="3"/>
      <c r="C31" s="3"/>
    </row>
    <row r="32" spans="2:3" x14ac:dyDescent="0.3">
      <c r="B32" s="3"/>
      <c r="C32" s="3"/>
    </row>
    <row r="38" ht="83.25" customHeight="1" x14ac:dyDescent="0.3"/>
    <row r="39" ht="83.25" customHeight="1" x14ac:dyDescent="0.3"/>
    <row r="40" ht="83.25" customHeight="1" x14ac:dyDescent="0.3"/>
    <row r="41" ht="83.25" customHeight="1" x14ac:dyDescent="0.3"/>
    <row r="42" ht="83.25" customHeight="1" x14ac:dyDescent="0.3"/>
  </sheetData>
  <mergeCells count="1">
    <mergeCell ref="E7:F7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7A93-D5D1-4CA4-93D0-9932438A380C}">
  <dimension ref="B4:V20"/>
  <sheetViews>
    <sheetView zoomScale="134" zoomScaleNormal="116" workbookViewId="0">
      <selection activeCell="G13" sqref="G13"/>
    </sheetView>
  </sheetViews>
  <sheetFormatPr defaultColWidth="8.85546875" defaultRowHeight="16.5" x14ac:dyDescent="0.3"/>
  <cols>
    <col min="1" max="1" width="4.140625" style="1" customWidth="1"/>
    <col min="2" max="2" width="24.28515625" style="1" customWidth="1"/>
    <col min="3" max="3" width="12.7109375" style="1" customWidth="1"/>
    <col min="4" max="4" width="15.42578125" style="1" customWidth="1"/>
    <col min="5" max="5" width="13" style="1" customWidth="1"/>
    <col min="6" max="6" width="15.28515625" style="1" customWidth="1"/>
    <col min="7" max="7" width="13" style="1" customWidth="1"/>
    <col min="8" max="10" width="10.85546875" style="1" customWidth="1"/>
    <col min="11" max="11" width="8.42578125" style="1" customWidth="1"/>
    <col min="12" max="12" width="12.140625" style="4" customWidth="1"/>
    <col min="13" max="13" width="14.7109375" style="4" customWidth="1"/>
    <col min="14" max="14" width="15.140625" style="4" customWidth="1"/>
    <col min="15" max="17" width="12.140625" style="4" customWidth="1"/>
    <col min="18" max="18" width="13.5703125" style="1" customWidth="1"/>
    <col min="19" max="19" width="14" style="1" customWidth="1"/>
    <col min="20" max="20" width="12.140625" style="1" customWidth="1"/>
    <col min="21" max="21" width="11.7109375" style="1" customWidth="1"/>
    <col min="22" max="22" width="14.28515625" style="1" customWidth="1"/>
    <col min="23" max="16384" width="8.85546875" style="1"/>
  </cols>
  <sheetData>
    <row r="4" spans="2:22" ht="17.25" thickBot="1" x14ac:dyDescent="0.35"/>
    <row r="5" spans="2:22" ht="16.5" customHeight="1" thickBot="1" x14ac:dyDescent="0.35">
      <c r="B5" s="79" t="s">
        <v>11</v>
      </c>
      <c r="C5" s="80"/>
      <c r="D5" s="83" t="s">
        <v>12</v>
      </c>
      <c r="E5" s="84"/>
      <c r="F5" s="84"/>
      <c r="G5" s="85"/>
      <c r="H5" s="100" t="s">
        <v>13</v>
      </c>
      <c r="I5" s="94"/>
      <c r="J5" s="95"/>
      <c r="K5" s="28"/>
      <c r="L5" s="89" t="s">
        <v>14</v>
      </c>
      <c r="M5" s="90"/>
      <c r="N5" s="90"/>
      <c r="O5" s="90"/>
      <c r="P5" s="90"/>
      <c r="Q5" s="90"/>
      <c r="R5" s="91"/>
      <c r="S5" s="91"/>
      <c r="T5" s="91"/>
      <c r="U5" s="91"/>
      <c r="V5" s="91"/>
    </row>
    <row r="6" spans="2:22" ht="16.5" customHeight="1" x14ac:dyDescent="0.3">
      <c r="B6" s="81"/>
      <c r="C6" s="82"/>
      <c r="D6" s="86"/>
      <c r="E6" s="87"/>
      <c r="F6" s="87"/>
      <c r="G6" s="88"/>
      <c r="H6" s="101"/>
      <c r="I6" s="102"/>
      <c r="J6" s="103"/>
      <c r="K6" s="29"/>
      <c r="L6" s="30" t="s">
        <v>15</v>
      </c>
      <c r="M6" s="92" t="s">
        <v>16</v>
      </c>
      <c r="N6" s="93"/>
      <c r="O6" s="93"/>
      <c r="P6" s="94"/>
      <c r="Q6" s="95"/>
      <c r="R6" s="96" t="s">
        <v>17</v>
      </c>
      <c r="S6" s="97"/>
      <c r="T6" s="97"/>
      <c r="U6" s="98"/>
      <c r="V6" s="99"/>
    </row>
    <row r="7" spans="2:22" ht="51" customHeight="1" x14ac:dyDescent="0.3">
      <c r="B7" s="75" t="s">
        <v>18</v>
      </c>
      <c r="C7" s="30" t="str">
        <f>DATAEntry!C11</f>
        <v>Irrigated Turf (acres)</v>
      </c>
      <c r="D7" s="31" t="s">
        <v>19</v>
      </c>
      <c r="E7" s="32" t="s">
        <v>20</v>
      </c>
      <c r="F7" s="33" t="s">
        <v>21</v>
      </c>
      <c r="G7" s="34" t="s">
        <v>22</v>
      </c>
      <c r="H7" s="35" t="s">
        <v>23</v>
      </c>
      <c r="I7" s="36" t="s">
        <v>24</v>
      </c>
      <c r="J7" s="37" t="s">
        <v>25</v>
      </c>
      <c r="K7" s="38" t="s">
        <v>26</v>
      </c>
      <c r="L7" s="30" t="s">
        <v>27</v>
      </c>
      <c r="M7" s="39" t="s">
        <v>28</v>
      </c>
      <c r="N7" s="32" t="s">
        <v>29</v>
      </c>
      <c r="O7" s="32" t="s">
        <v>30</v>
      </c>
      <c r="P7" s="32" t="s">
        <v>31</v>
      </c>
      <c r="Q7" s="40" t="s">
        <v>32</v>
      </c>
      <c r="R7" s="41" t="str">
        <f>M7</f>
        <v>Retrofitted Turf SI (AF)</v>
      </c>
      <c r="S7" s="42" t="str">
        <f>N7</f>
        <v>New Landscaping SI (AF)</v>
      </c>
      <c r="T7" s="42" t="str">
        <f>O7</f>
        <v>SI Water Savings (AF)</v>
      </c>
      <c r="U7" s="42" t="s">
        <v>31</v>
      </c>
      <c r="V7" s="34" t="s">
        <v>32</v>
      </c>
    </row>
    <row r="8" spans="2:22" x14ac:dyDescent="0.3">
      <c r="B8" s="11" t="str">
        <f>DATAEntry!B12</f>
        <v>Category 1</v>
      </c>
      <c r="C8" s="43">
        <f>DATAEntry!C12</f>
        <v>100</v>
      </c>
      <c r="D8" s="44">
        <v>0.8</v>
      </c>
      <c r="E8" s="45">
        <f>C8*D8</f>
        <v>80</v>
      </c>
      <c r="F8" s="46">
        <v>0.3</v>
      </c>
      <c r="G8" s="47">
        <f>C8*F8</f>
        <v>30</v>
      </c>
      <c r="H8" s="48">
        <v>0.9</v>
      </c>
      <c r="I8" s="49">
        <v>0.05</v>
      </c>
      <c r="J8" s="50">
        <v>0.05</v>
      </c>
      <c r="K8" s="51">
        <f>SUM(H8:J8)</f>
        <v>1</v>
      </c>
      <c r="L8" s="43">
        <f>C8*PlantTypeWaterUseAssumptions!$F$5</f>
        <v>216.66695163477434</v>
      </c>
      <c r="M8" s="52">
        <f>E8*PlantTypeWaterUseAssumptions!$F$5</f>
        <v>173.33356130781948</v>
      </c>
      <c r="N8" s="53">
        <f>E8*(H8*PlantTypeWaterUseAssumptions!$F$6+I8*PlantTypeWaterUseAssumptions!$F$7)</f>
        <v>56.333407425041329</v>
      </c>
      <c r="O8" s="53">
        <f>M8-N8</f>
        <v>117.00015388277815</v>
      </c>
      <c r="P8" s="10">
        <f>O8/M8</f>
        <v>0.67500000000000004</v>
      </c>
      <c r="Q8" s="18">
        <f t="shared" ref="Q8:Q13" si="0">O8/L8</f>
        <v>0.54</v>
      </c>
      <c r="R8" s="52">
        <f>G8*PlantTypeWaterUseAssumptions!$F$5</f>
        <v>65.000085490432298</v>
      </c>
      <c r="S8" s="53">
        <f>G8*(H8*PlantTypeWaterUseAssumptions!$F$6+I8*PlantTypeWaterUseAssumptions!$F$7)</f>
        <v>21.1250277843905</v>
      </c>
      <c r="T8" s="53">
        <f>R8-S8</f>
        <v>43.875057706041801</v>
      </c>
      <c r="U8" s="10">
        <f>T8/R8</f>
        <v>0.67500000000000004</v>
      </c>
      <c r="V8" s="18">
        <f>T8/L8</f>
        <v>0.20249999999999999</v>
      </c>
    </row>
    <row r="9" spans="2:22" x14ac:dyDescent="0.3">
      <c r="B9" s="11" t="str">
        <f>DATAEntry!B13</f>
        <v>Category 2</v>
      </c>
      <c r="C9" s="43">
        <f>DATAEntry!C13</f>
        <v>100</v>
      </c>
      <c r="D9" s="44">
        <v>0.7</v>
      </c>
      <c r="E9" s="45">
        <f t="shared" ref="E9:E12" si="1">C9*D9</f>
        <v>70</v>
      </c>
      <c r="F9" s="46">
        <v>0.2</v>
      </c>
      <c r="G9" s="47">
        <f t="shared" ref="G9:G12" si="2">C9*F9</f>
        <v>20</v>
      </c>
      <c r="H9" s="48">
        <v>0.85</v>
      </c>
      <c r="I9" s="49">
        <v>0.05</v>
      </c>
      <c r="J9" s="50">
        <v>0.1</v>
      </c>
      <c r="K9" s="51">
        <f t="shared" ref="K9:K12" si="3">SUM(H9:J9)</f>
        <v>1</v>
      </c>
      <c r="L9" s="43">
        <f>C9*PlantTypeWaterUseAssumptions!$F$5</f>
        <v>216.66695163477434</v>
      </c>
      <c r="M9" s="52">
        <f>E9*PlantTypeWaterUseAssumptions!$F$5</f>
        <v>151.66686614434204</v>
      </c>
      <c r="N9" s="53">
        <f>E9*(H9*PlantTypeWaterUseAssumptions!$F$6+I9*PlantTypeWaterUseAssumptions!$F$7)</f>
        <v>46.666728044412928</v>
      </c>
      <c r="O9" s="53">
        <f t="shared" ref="O9:O12" si="4">M9-N9</f>
        <v>105.0001380999291</v>
      </c>
      <c r="P9" s="10">
        <f t="shared" ref="P9:P12" si="5">O9/M9</f>
        <v>0.69230769230769229</v>
      </c>
      <c r="Q9" s="18">
        <f t="shared" si="0"/>
        <v>0.48461538461538461</v>
      </c>
      <c r="R9" s="52">
        <f>G9*PlantTypeWaterUseAssumptions!$F$5</f>
        <v>43.33339032695487</v>
      </c>
      <c r="S9" s="53">
        <f>G9*(H9*PlantTypeWaterUseAssumptions!$F$6+I9*PlantTypeWaterUseAssumptions!$F$7)</f>
        <v>13.333350869832266</v>
      </c>
      <c r="T9" s="53">
        <f t="shared" ref="T9:T12" si="6">R9-S9</f>
        <v>30.000039457122604</v>
      </c>
      <c r="U9" s="10">
        <f t="shared" ref="U9:U12" si="7">T9/R9</f>
        <v>0.69230769230769229</v>
      </c>
      <c r="V9" s="18">
        <f t="shared" ref="V9:V13" si="8">T9/L9</f>
        <v>0.13846153846153847</v>
      </c>
    </row>
    <row r="10" spans="2:22" x14ac:dyDescent="0.3">
      <c r="B10" s="11" t="str">
        <f>DATAEntry!B14</f>
        <v>Category 3</v>
      </c>
      <c r="C10" s="43">
        <f>DATAEntry!C14</f>
        <v>100</v>
      </c>
      <c r="D10" s="44">
        <v>0.2</v>
      </c>
      <c r="E10" s="45">
        <f t="shared" si="1"/>
        <v>20</v>
      </c>
      <c r="F10" s="46">
        <v>0.05</v>
      </c>
      <c r="G10" s="47">
        <f t="shared" si="2"/>
        <v>5</v>
      </c>
      <c r="H10" s="48">
        <v>1</v>
      </c>
      <c r="I10" s="49">
        <v>0</v>
      </c>
      <c r="J10" s="50">
        <v>0</v>
      </c>
      <c r="K10" s="51">
        <f t="shared" si="3"/>
        <v>1</v>
      </c>
      <c r="L10" s="43">
        <f>C10*PlantTypeWaterUseAssumptions!$F$5</f>
        <v>216.66695163477434</v>
      </c>
      <c r="M10" s="52">
        <f>E10*PlantTypeWaterUseAssumptions!$F$5</f>
        <v>43.33339032695487</v>
      </c>
      <c r="N10" s="53">
        <f>E10*(H10*PlantTypeWaterUseAssumptions!$F$6+I10*PlantTypeWaterUseAssumptions!$F$7)</f>
        <v>15.0000197285613</v>
      </c>
      <c r="O10" s="53">
        <f t="shared" si="4"/>
        <v>28.333370598393572</v>
      </c>
      <c r="P10" s="10">
        <f t="shared" si="5"/>
        <v>0.65384615384615385</v>
      </c>
      <c r="Q10" s="18">
        <f t="shared" si="0"/>
        <v>0.1307692307692308</v>
      </c>
      <c r="R10" s="52">
        <f>G10*PlantTypeWaterUseAssumptions!$F$5</f>
        <v>10.833347581738717</v>
      </c>
      <c r="S10" s="53">
        <f>G10*(H10*PlantTypeWaterUseAssumptions!$F$6+I10*PlantTypeWaterUseAssumptions!$F$7)</f>
        <v>3.750004932140325</v>
      </c>
      <c r="T10" s="53">
        <f t="shared" si="6"/>
        <v>7.0833426495983929</v>
      </c>
      <c r="U10" s="10">
        <f t="shared" si="7"/>
        <v>0.65384615384615385</v>
      </c>
      <c r="V10" s="18">
        <f t="shared" si="8"/>
        <v>3.2692307692307701E-2</v>
      </c>
    </row>
    <row r="11" spans="2:22" x14ac:dyDescent="0.3">
      <c r="B11" s="11" t="str">
        <f>DATAEntry!B15</f>
        <v>Category 4</v>
      </c>
      <c r="C11" s="43">
        <f>DATAEntry!C15</f>
        <v>100</v>
      </c>
      <c r="D11" s="44">
        <v>0.8</v>
      </c>
      <c r="E11" s="45">
        <f t="shared" si="1"/>
        <v>80</v>
      </c>
      <c r="F11" s="46">
        <v>0.3</v>
      </c>
      <c r="G11" s="47">
        <f t="shared" si="2"/>
        <v>30</v>
      </c>
      <c r="H11" s="48">
        <v>0.9</v>
      </c>
      <c r="I11" s="49">
        <v>0.05</v>
      </c>
      <c r="J11" s="50">
        <v>0.05</v>
      </c>
      <c r="K11" s="51">
        <f t="shared" si="3"/>
        <v>1</v>
      </c>
      <c r="L11" s="43">
        <f>C11*PlantTypeWaterUseAssumptions!$F$5</f>
        <v>216.66695163477434</v>
      </c>
      <c r="M11" s="52">
        <f>E11*PlantTypeWaterUseAssumptions!$F$5</f>
        <v>173.33356130781948</v>
      </c>
      <c r="N11" s="53">
        <f>E11*(H11*PlantTypeWaterUseAssumptions!$F$6+I11*PlantTypeWaterUseAssumptions!$F$7)</f>
        <v>56.333407425041329</v>
      </c>
      <c r="O11" s="53">
        <f t="shared" si="4"/>
        <v>117.00015388277815</v>
      </c>
      <c r="P11" s="54">
        <f t="shared" si="5"/>
        <v>0.67500000000000004</v>
      </c>
      <c r="Q11" s="18">
        <f t="shared" si="0"/>
        <v>0.54</v>
      </c>
      <c r="R11" s="52">
        <f>G11*PlantTypeWaterUseAssumptions!$F$5</f>
        <v>65.000085490432298</v>
      </c>
      <c r="S11" s="53">
        <f>G11*(H11*PlantTypeWaterUseAssumptions!$F$6+I11*PlantTypeWaterUseAssumptions!$F$7)</f>
        <v>21.1250277843905</v>
      </c>
      <c r="T11" s="53">
        <f t="shared" si="6"/>
        <v>43.875057706041801</v>
      </c>
      <c r="U11" s="10">
        <f t="shared" si="7"/>
        <v>0.67500000000000004</v>
      </c>
      <c r="V11" s="18">
        <f t="shared" si="8"/>
        <v>0.20249999999999999</v>
      </c>
    </row>
    <row r="12" spans="2:22" x14ac:dyDescent="0.3">
      <c r="B12" s="11" t="str">
        <f>DATAEntry!B16</f>
        <v>Category 5</v>
      </c>
      <c r="C12" s="43">
        <f>DATAEntry!C16</f>
        <v>100</v>
      </c>
      <c r="D12" s="44">
        <v>0.8</v>
      </c>
      <c r="E12" s="45">
        <f t="shared" si="1"/>
        <v>80</v>
      </c>
      <c r="F12" s="46">
        <v>0.3</v>
      </c>
      <c r="G12" s="47">
        <f t="shared" si="2"/>
        <v>30</v>
      </c>
      <c r="H12" s="48">
        <v>0.7</v>
      </c>
      <c r="I12" s="49">
        <v>0.1</v>
      </c>
      <c r="J12" s="50">
        <v>0.2</v>
      </c>
      <c r="K12" s="51">
        <f t="shared" si="3"/>
        <v>1</v>
      </c>
      <c r="L12" s="43">
        <f>C12*PlantTypeWaterUseAssumptions!$F$5</f>
        <v>216.66695163477434</v>
      </c>
      <c r="M12" s="52">
        <f>E12*PlantTypeWaterUseAssumptions!$F$5</f>
        <v>173.33356130781948</v>
      </c>
      <c r="N12" s="53">
        <f>E12*(H12*PlantTypeWaterUseAssumptions!$F$6+I12*PlantTypeWaterUseAssumptions!$F$7)</f>
        <v>46.666728044412935</v>
      </c>
      <c r="O12" s="53">
        <f t="shared" si="4"/>
        <v>126.66683326340655</v>
      </c>
      <c r="P12" s="54">
        <f t="shared" si="5"/>
        <v>0.73076923076923073</v>
      </c>
      <c r="Q12" s="18">
        <f t="shared" si="0"/>
        <v>0.58461538461538465</v>
      </c>
      <c r="R12" s="52">
        <f>G12*PlantTypeWaterUseAssumptions!$F$5</f>
        <v>65.000085490432298</v>
      </c>
      <c r="S12" s="53">
        <f>G12*(H12*PlantTypeWaterUseAssumptions!$F$6+I12*PlantTypeWaterUseAssumptions!$F$7)</f>
        <v>17.50002301665485</v>
      </c>
      <c r="T12" s="53">
        <f t="shared" si="6"/>
        <v>47.500062473777447</v>
      </c>
      <c r="U12" s="10">
        <f t="shared" si="7"/>
        <v>0.73076923076923073</v>
      </c>
      <c r="V12" s="18">
        <f t="shared" si="8"/>
        <v>0.21923076923076923</v>
      </c>
    </row>
    <row r="13" spans="2:22" x14ac:dyDescent="0.3">
      <c r="B13" s="55" t="s">
        <v>33</v>
      </c>
      <c r="C13" s="56">
        <f>SUM(C8:C12)</f>
        <v>500</v>
      </c>
      <c r="E13" s="56">
        <f>SUM(E8:E12)</f>
        <v>330</v>
      </c>
      <c r="G13" s="56">
        <f>SUM(G8:G12)</f>
        <v>115</v>
      </c>
      <c r="K13" s="2" t="s">
        <v>33</v>
      </c>
      <c r="L13" s="57">
        <f>SUM(L8:L12)</f>
        <v>1083.3347581738717</v>
      </c>
      <c r="M13" s="57">
        <f>SUM(M8:M12)</f>
        <v>715.00094039475539</v>
      </c>
      <c r="N13" s="57">
        <f>SUM(N8:N12)</f>
        <v>221.00029066746981</v>
      </c>
      <c r="O13" s="57">
        <f>SUM(O8:O12)</f>
        <v>494.00064972728552</v>
      </c>
      <c r="P13" s="58">
        <f>O13/M13</f>
        <v>0.69090909090909092</v>
      </c>
      <c r="Q13" s="59">
        <f t="shared" si="0"/>
        <v>0.45600000000000002</v>
      </c>
      <c r="R13" s="57">
        <f>SUM(R8:R12)</f>
        <v>249.16699437999048</v>
      </c>
      <c r="S13" s="57">
        <f>SUM(S8:S12)</f>
        <v>76.833434387408445</v>
      </c>
      <c r="T13" s="57">
        <f>SUM(T8:T12)</f>
        <v>172.33355999258205</v>
      </c>
      <c r="U13" s="59">
        <f>T13/R13</f>
        <v>0.69163879598662215</v>
      </c>
      <c r="V13" s="59">
        <f t="shared" si="8"/>
        <v>0.15907692307692309</v>
      </c>
    </row>
    <row r="14" spans="2:22" x14ac:dyDescent="0.3">
      <c r="Q14" s="60"/>
      <c r="R14" s="61"/>
      <c r="S14" s="61"/>
      <c r="T14" s="61"/>
      <c r="V14" s="60"/>
    </row>
    <row r="16" spans="2:22" x14ac:dyDescent="0.3">
      <c r="B16" s="2" t="s">
        <v>9</v>
      </c>
    </row>
    <row r="17" spans="2:2" x14ac:dyDescent="0.3">
      <c r="B17" s="1" t="s">
        <v>58</v>
      </c>
    </row>
    <row r="18" spans="2:2" x14ac:dyDescent="0.3">
      <c r="B18" s="1" t="s">
        <v>70</v>
      </c>
    </row>
    <row r="19" spans="2:2" x14ac:dyDescent="0.3">
      <c r="B19" s="1" t="s">
        <v>74</v>
      </c>
    </row>
    <row r="20" spans="2:2" x14ac:dyDescent="0.3">
      <c r="B20" s="1" t="s">
        <v>60</v>
      </c>
    </row>
  </sheetData>
  <mergeCells count="6">
    <mergeCell ref="B5:C6"/>
    <mergeCell ref="D5:G6"/>
    <mergeCell ref="L5:V5"/>
    <mergeCell ref="M6:Q6"/>
    <mergeCell ref="R6:V6"/>
    <mergeCell ref="H5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4386-02E7-4305-BC9E-28448C4068D2}">
  <dimension ref="B1:X15"/>
  <sheetViews>
    <sheetView zoomScale="130" zoomScaleNormal="130" workbookViewId="0">
      <selection activeCell="G2" sqref="G2"/>
    </sheetView>
  </sheetViews>
  <sheetFormatPr defaultColWidth="8.85546875" defaultRowHeight="16.5" x14ac:dyDescent="0.3"/>
  <cols>
    <col min="1" max="1" width="3.85546875" style="1" customWidth="1"/>
    <col min="2" max="2" width="29.42578125" style="1" customWidth="1"/>
    <col min="3" max="6" width="13.42578125" style="1" customWidth="1"/>
    <col min="7" max="7" width="17" style="1" customWidth="1"/>
    <col min="8" max="8" width="17.28515625" style="1" customWidth="1"/>
    <col min="9" max="9" width="32.42578125" style="1" customWidth="1"/>
    <col min="10" max="10" width="8.85546875" style="1"/>
    <col min="11" max="11" width="4.42578125" style="72" customWidth="1"/>
    <col min="12" max="12" width="40.85546875" style="1" customWidth="1"/>
    <col min="13" max="13" width="4.85546875" style="1" customWidth="1"/>
    <col min="14" max="14" width="13.7109375" style="1" customWidth="1"/>
    <col min="15" max="15" width="3.7109375" style="1" customWidth="1"/>
    <col min="16" max="16" width="13.85546875" style="1" customWidth="1"/>
    <col min="17" max="17" width="3.28515625" style="1" customWidth="1"/>
    <col min="18" max="18" width="13.42578125" style="1" customWidth="1"/>
    <col min="19" max="19" width="3" style="1" customWidth="1"/>
    <col min="20" max="20" width="15" style="1" customWidth="1"/>
    <col min="21" max="21" width="3.7109375" style="1" customWidth="1"/>
    <col min="22" max="22" width="11.7109375" style="1" customWidth="1"/>
    <col min="23" max="23" width="14.28515625" style="1" customWidth="1"/>
    <col min="24" max="16384" width="8.85546875" style="1"/>
  </cols>
  <sheetData>
    <row r="1" spans="2:24" x14ac:dyDescent="0.3">
      <c r="L1" s="2" t="s">
        <v>34</v>
      </c>
    </row>
    <row r="2" spans="2:24" ht="51.75" customHeight="1" thickBot="1" x14ac:dyDescent="0.35">
      <c r="L2" s="3" t="s">
        <v>75</v>
      </c>
      <c r="M2" s="3">
        <v>1</v>
      </c>
      <c r="N2" s="4" t="s">
        <v>35</v>
      </c>
      <c r="O2" s="4" t="s">
        <v>36</v>
      </c>
      <c r="P2" s="4" t="s">
        <v>37</v>
      </c>
      <c r="Q2" s="4" t="s">
        <v>36</v>
      </c>
      <c r="R2" s="4" t="s">
        <v>38</v>
      </c>
      <c r="S2" s="4" t="s">
        <v>36</v>
      </c>
      <c r="T2" s="4" t="s">
        <v>39</v>
      </c>
      <c r="U2" s="4" t="s">
        <v>40</v>
      </c>
      <c r="V2" s="5">
        <f>(144*43560)/231</f>
        <v>27154.285714285714</v>
      </c>
      <c r="W2" s="4" t="s">
        <v>41</v>
      </c>
      <c r="X2" s="6"/>
    </row>
    <row r="3" spans="2:24" ht="19.5" customHeight="1" x14ac:dyDescent="0.3">
      <c r="B3" s="110" t="s">
        <v>42</v>
      </c>
      <c r="C3" s="105" t="s">
        <v>43</v>
      </c>
      <c r="D3" s="106"/>
      <c r="E3" s="106"/>
      <c r="F3" s="107"/>
      <c r="G3" s="112" t="s">
        <v>65</v>
      </c>
      <c r="H3" s="108" t="s">
        <v>44</v>
      </c>
      <c r="I3" s="114" t="s">
        <v>45</v>
      </c>
    </row>
    <row r="4" spans="2:24" ht="18" x14ac:dyDescent="0.3">
      <c r="B4" s="111"/>
      <c r="C4" s="69" t="s">
        <v>61</v>
      </c>
      <c r="D4" s="70" t="s">
        <v>46</v>
      </c>
      <c r="E4" s="70" t="s">
        <v>47</v>
      </c>
      <c r="F4" s="71" t="s">
        <v>48</v>
      </c>
      <c r="G4" s="113"/>
      <c r="H4" s="109"/>
      <c r="I4" s="114"/>
    </row>
    <row r="5" spans="2:24" ht="18" x14ac:dyDescent="0.3">
      <c r="B5" s="14" t="s">
        <v>49</v>
      </c>
      <c r="C5" s="15">
        <v>26</v>
      </c>
      <c r="D5" s="8">
        <f>E5/$L$7</f>
        <v>16.207792207792206</v>
      </c>
      <c r="E5" s="9">
        <f>C5*$L$5</f>
        <v>706011.42857142852</v>
      </c>
      <c r="F5" s="16">
        <f>E5/$L$6</f>
        <v>2.1666695163477434</v>
      </c>
      <c r="G5" s="17">
        <f>F5-F5</f>
        <v>0</v>
      </c>
      <c r="H5" s="18">
        <f>G5/F5</f>
        <v>0</v>
      </c>
      <c r="I5" s="19" t="s">
        <v>62</v>
      </c>
      <c r="L5" s="12">
        <f>V2</f>
        <v>27154.285714285714</v>
      </c>
      <c r="M5" s="1" t="s">
        <v>50</v>
      </c>
      <c r="O5" s="13"/>
      <c r="P5" s="5"/>
    </row>
    <row r="6" spans="2:24" ht="18" x14ac:dyDescent="0.3">
      <c r="B6" s="14" t="s">
        <v>51</v>
      </c>
      <c r="C6" s="15">
        <v>9</v>
      </c>
      <c r="D6" s="8">
        <f t="shared" ref="D6:D7" si="0">E6/$L$7</f>
        <v>5.6103896103896105</v>
      </c>
      <c r="E6" s="9">
        <f t="shared" ref="E6:E7" si="1">C6*$L$5</f>
        <v>244388.57142857142</v>
      </c>
      <c r="F6" s="16">
        <f t="shared" ref="F6:F7" si="2">E6/$L$6</f>
        <v>0.75000098642806501</v>
      </c>
      <c r="G6" s="17">
        <f>F5-F6</f>
        <v>1.4166685299196784</v>
      </c>
      <c r="H6" s="18">
        <f>G6/F5</f>
        <v>0.65384615384615385</v>
      </c>
      <c r="I6" s="19" t="s">
        <v>63</v>
      </c>
      <c r="L6" s="1">
        <v>325851</v>
      </c>
      <c r="M6" s="1" t="s">
        <v>52</v>
      </c>
      <c r="O6" s="13"/>
      <c r="P6" s="5"/>
    </row>
    <row r="7" spans="2:24" ht="33" customHeight="1" thickBot="1" x14ac:dyDescent="0.35">
      <c r="B7" s="20" t="s">
        <v>53</v>
      </c>
      <c r="C7" s="21">
        <v>7</v>
      </c>
      <c r="D7" s="22">
        <f t="shared" si="0"/>
        <v>4.3636363636363633</v>
      </c>
      <c r="E7" s="23">
        <f t="shared" si="1"/>
        <v>190080</v>
      </c>
      <c r="F7" s="24">
        <f t="shared" si="2"/>
        <v>0.58333410055516166</v>
      </c>
      <c r="G7" s="25">
        <f>F5-F7</f>
        <v>1.5833354157925816</v>
      </c>
      <c r="H7" s="26">
        <f>G7/F5</f>
        <v>0.73076923076923073</v>
      </c>
      <c r="I7" s="27" t="s">
        <v>64</v>
      </c>
      <c r="J7" s="3"/>
      <c r="L7" s="1">
        <v>43560</v>
      </c>
      <c r="M7" s="1" t="s">
        <v>54</v>
      </c>
      <c r="O7" s="13"/>
      <c r="P7" s="5"/>
    </row>
    <row r="8" spans="2:24" x14ac:dyDescent="0.3">
      <c r="O8" s="13"/>
      <c r="P8" s="5"/>
    </row>
    <row r="9" spans="2:24" ht="21.95" customHeight="1" x14ac:dyDescent="0.3">
      <c r="B9" s="115" t="s">
        <v>66</v>
      </c>
      <c r="C9" s="115"/>
      <c r="D9" s="115"/>
      <c r="E9" s="115"/>
      <c r="F9" s="115"/>
      <c r="G9" s="115"/>
      <c r="H9" s="115"/>
      <c r="I9" s="116"/>
      <c r="O9" s="13"/>
      <c r="P9" s="5"/>
    </row>
    <row r="10" spans="2:24" ht="44.1" customHeight="1" x14ac:dyDescent="0.3">
      <c r="B10" s="104" t="s">
        <v>67</v>
      </c>
      <c r="C10" s="116"/>
      <c r="D10" s="116"/>
      <c r="E10" s="116"/>
      <c r="F10" s="116"/>
      <c r="G10" s="116"/>
      <c r="H10" s="116"/>
      <c r="I10" s="116"/>
      <c r="O10" s="13"/>
      <c r="P10" s="5"/>
    </row>
    <row r="11" spans="2:24" ht="56.1" customHeight="1" x14ac:dyDescent="0.3">
      <c r="B11" s="104" t="s">
        <v>68</v>
      </c>
      <c r="C11" s="104"/>
      <c r="D11" s="104"/>
      <c r="E11" s="104"/>
      <c r="F11" s="104"/>
      <c r="G11" s="104"/>
      <c r="H11" s="104"/>
      <c r="I11" s="104"/>
      <c r="J11" s="3"/>
    </row>
    <row r="12" spans="2:24" x14ac:dyDescent="0.3">
      <c r="I12" s="3"/>
      <c r="J12" s="3"/>
    </row>
    <row r="13" spans="2:24" x14ac:dyDescent="0.3">
      <c r="B13" s="2" t="s">
        <v>9</v>
      </c>
      <c r="I13" s="3"/>
      <c r="J13" s="3"/>
    </row>
    <row r="14" spans="2:24" ht="18" x14ac:dyDescent="0.3">
      <c r="B14" s="1" t="s">
        <v>69</v>
      </c>
      <c r="I14" s="3"/>
      <c r="J14" s="3"/>
    </row>
    <row r="15" spans="2:24" x14ac:dyDescent="0.3">
      <c r="B15" s="1" t="s">
        <v>55</v>
      </c>
      <c r="I15" s="3"/>
      <c r="J15" s="3"/>
    </row>
  </sheetData>
  <mergeCells count="8">
    <mergeCell ref="B11:I11"/>
    <mergeCell ref="C3:F3"/>
    <mergeCell ref="H3:H4"/>
    <mergeCell ref="B3:B4"/>
    <mergeCell ref="G3:G4"/>
    <mergeCell ref="I3:I4"/>
    <mergeCell ref="B9:I9"/>
    <mergeCell ref="B10: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DATAEntry</vt:lpstr>
      <vt:lpstr>RetrofitScenarios</vt:lpstr>
      <vt:lpstr>PlantTypeWaterUseAssumptions</vt:lpstr>
      <vt:lpstr>CHART_TurfAreaByCategory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Belanger</dc:creator>
  <cp:keywords/>
  <dc:description/>
  <cp:lastModifiedBy>Laura Belanger</cp:lastModifiedBy>
  <cp:revision/>
  <dcterms:created xsi:type="dcterms:W3CDTF">2023-02-24T18:03:40Z</dcterms:created>
  <dcterms:modified xsi:type="dcterms:W3CDTF">2024-06-27T15:31:51Z</dcterms:modified>
  <cp:category/>
  <cp:contentStatus/>
</cp:coreProperties>
</file>